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15" activeTab="0"/>
  </bookViews>
  <sheets>
    <sheet name="Plan1" sheetId="1" r:id="rId1"/>
  </sheets>
  <externalReferences>
    <externalReference r:id="rId4"/>
    <externalReference r:id="rId5"/>
  </externalReferences>
  <definedNames>
    <definedName name="_xlnm.Print_Area" localSheetId="0">'Plan1'!$A$1:$T$20</definedName>
  </definedNames>
  <calcPr fullCalcOnLoad="1"/>
</workbook>
</file>

<file path=xl/sharedStrings.xml><?xml version="1.0" encoding="utf-8"?>
<sst xmlns="http://schemas.openxmlformats.org/spreadsheetml/2006/main" count="41" uniqueCount="28">
  <si>
    <t>2.0</t>
  </si>
  <si>
    <t>3.0</t>
  </si>
  <si>
    <t>5.0</t>
  </si>
  <si>
    <t>7.0</t>
  </si>
  <si>
    <t>8.0</t>
  </si>
  <si>
    <t>9.0</t>
  </si>
  <si>
    <t>1.0</t>
  </si>
  <si>
    <t>6.0</t>
  </si>
  <si>
    <t>4.0</t>
  </si>
  <si>
    <t>TOTAL ACUMULADO</t>
  </si>
  <si>
    <t>%</t>
  </si>
  <si>
    <t>SUB TOTAL</t>
  </si>
  <si>
    <t>CRONOGRAMA FÍSICO - FINANCEIRO</t>
  </si>
  <si>
    <t>Item</t>
  </si>
  <si>
    <t xml:space="preserve">Descrição dos Serviços do </t>
  </si>
  <si>
    <t>Orçamento</t>
  </si>
  <si>
    <t>Total</t>
  </si>
  <si>
    <t>Mês 01</t>
  </si>
  <si>
    <t>Mês 02</t>
  </si>
  <si>
    <t>Mês 03</t>
  </si>
  <si>
    <t>Mês 04</t>
  </si>
  <si>
    <t>Valor</t>
  </si>
  <si>
    <t>Mês 05</t>
  </si>
  <si>
    <t>10.0</t>
  </si>
  <si>
    <t>Local ed Data</t>
  </si>
  <si>
    <t>Assinat. Resp. TÉCNICO da Empresa</t>
  </si>
  <si>
    <t>Assinat. Resp. Legal da Empresa</t>
  </si>
  <si>
    <t>&gt; Carimbo da  Empresa &lt;</t>
  </si>
</sst>
</file>

<file path=xl/styles.xml><?xml version="1.0" encoding="utf-8"?>
<styleSheet xmlns="http://schemas.openxmlformats.org/spreadsheetml/2006/main">
  <numFmts count="4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#,##0.0"/>
    <numFmt numFmtId="191" formatCode="_(* #,##0.0_);_(* \(#,##0.0\);_(* &quot;-&quot;??_);_(@_)"/>
    <numFmt numFmtId="192" formatCode="_(* #,##0_);_(* \(#,##0\);_(* &quot;-&quot;??_);_(@_)"/>
    <numFmt numFmtId="193" formatCode="0.00000"/>
    <numFmt numFmtId="194" formatCode="0.0000"/>
    <numFmt numFmtId="195" formatCode="0.000"/>
    <numFmt numFmtId="196" formatCode="0.0"/>
    <numFmt numFmtId="197" formatCode="0.000000"/>
    <numFmt numFmtId="198" formatCode="_(* #,##0.000_);_(* \(#,##0.000\);_(* &quot;-&quot;??_);_(@_)"/>
    <numFmt numFmtId="199" formatCode="_(* #,##0.000_);_(* \(#,##0.000\);_(* &quot;-&quot;???_);_(@_)"/>
  </numFmts>
  <fonts count="4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177" fontId="7" fillId="0" borderId="17" xfId="60" applyFont="1" applyBorder="1" applyAlignment="1">
      <alignment/>
    </xf>
    <xf numFmtId="2" fontId="7" fillId="0" borderId="17" xfId="0" applyNumberFormat="1" applyFont="1" applyBorder="1" applyAlignment="1">
      <alignment/>
    </xf>
    <xf numFmtId="177" fontId="6" fillId="0" borderId="17" xfId="60" applyFont="1" applyBorder="1" applyAlignment="1">
      <alignment/>
    </xf>
    <xf numFmtId="177" fontId="6" fillId="0" borderId="15" xfId="60" applyFont="1" applyBorder="1" applyAlignment="1">
      <alignment/>
    </xf>
    <xf numFmtId="177" fontId="6" fillId="0" borderId="18" xfId="6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3" fillId="33" borderId="17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77" fontId="6" fillId="0" borderId="15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/>
    </xf>
    <xf numFmtId="2" fontId="6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77" fontId="7" fillId="0" borderId="22" xfId="60" applyFont="1" applyBorder="1" applyAlignment="1">
      <alignment/>
    </xf>
    <xf numFmtId="177" fontId="7" fillId="0" borderId="23" xfId="60" applyFont="1" applyBorder="1" applyAlignment="1">
      <alignment/>
    </xf>
    <xf numFmtId="0" fontId="10" fillId="0" borderId="13" xfId="0" applyFont="1" applyBorder="1" applyAlignment="1">
      <alignment/>
    </xf>
    <xf numFmtId="43" fontId="6" fillId="0" borderId="15" xfId="0" applyNumberFormat="1" applyFont="1" applyBorder="1" applyAlignment="1">
      <alignment/>
    </xf>
    <xf numFmtId="0" fontId="3" fillId="33" borderId="24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177" fontId="6" fillId="0" borderId="27" xfId="0" applyNumberFormat="1" applyFont="1" applyBorder="1" applyAlignment="1">
      <alignment/>
    </xf>
    <xf numFmtId="177" fontId="6" fillId="0" borderId="24" xfId="60" applyFont="1" applyBorder="1" applyAlignment="1">
      <alignment/>
    </xf>
    <xf numFmtId="177" fontId="7" fillId="0" borderId="28" xfId="6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4" fillId="0" borderId="1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33" xfId="0" applyBorder="1" applyAlignment="1">
      <alignment/>
    </xf>
    <xf numFmtId="0" fontId="28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%20pr&#233;dio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231;amento%20SALAS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0">
          <cell r="B50" t="str">
            <v>COBERTURA (material e mão de obra)</v>
          </cell>
        </row>
        <row r="57">
          <cell r="B57" t="str">
            <v>INSTALAÇÃO ELÉTRICA/HIDROSSANITÁRIAS</v>
          </cell>
        </row>
        <row r="90">
          <cell r="B90" t="str">
            <v>PAVIMENTAÇÃO (material e mão de obra)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2">
          <cell r="A2" t="str">
            <v>EMPREENDIMENTO: CONSTRUÇÃO DE SALA DE AULA, DEPOSITO E REFORMA </v>
          </cell>
        </row>
        <row r="3">
          <cell r="A3" t="str">
            <v>LOCAL: ESCOLA SADI FORTES</v>
          </cell>
        </row>
        <row r="7">
          <cell r="B7" t="str">
            <v>SERVIÇOS PRELIMINARES / MOVIMENTO DE TERRA</v>
          </cell>
        </row>
        <row r="11">
          <cell r="L11">
            <v>1101.8126611799998</v>
          </cell>
        </row>
        <row r="12">
          <cell r="B12" t="str">
            <v>FUNDAÇÕES</v>
          </cell>
        </row>
        <row r="18">
          <cell r="L18">
            <v>10364.2555302</v>
          </cell>
        </row>
        <row r="19">
          <cell r="B19" t="str">
            <v>SUPRA ESTRUTURA</v>
          </cell>
        </row>
        <row r="24">
          <cell r="L24">
            <v>4825.02937719</v>
          </cell>
        </row>
        <row r="25">
          <cell r="B25" t="str">
            <v>ALVENARIA (material e mão de obra)</v>
          </cell>
        </row>
        <row r="28">
          <cell r="L28">
            <v>8469.4659423</v>
          </cell>
        </row>
        <row r="29">
          <cell r="B29" t="str">
            <v>REVESTIMENTO (material e mão de obra)</v>
          </cell>
        </row>
        <row r="35">
          <cell r="L35">
            <v>6854.51051307</v>
          </cell>
        </row>
        <row r="36">
          <cell r="B36" t="str">
            <v>PINTURA (material e mão de obra)</v>
          </cell>
        </row>
        <row r="40">
          <cell r="L40">
            <v>3853.34381553</v>
          </cell>
        </row>
        <row r="41">
          <cell r="B41" t="str">
            <v>ESQUADRIAS (incluso instalação e pintura)</v>
          </cell>
        </row>
        <row r="46">
          <cell r="L46">
            <v>6266.504673</v>
          </cell>
        </row>
        <row r="55">
          <cell r="L55">
            <v>14260.163074080001</v>
          </cell>
        </row>
        <row r="78">
          <cell r="L78">
            <v>6039.768090839999</v>
          </cell>
        </row>
        <row r="83">
          <cell r="L83">
            <v>6266.92921701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Layout" zoomScaleNormal="70" zoomScaleSheetLayoutView="70" workbookViewId="0" topLeftCell="A16">
      <selection activeCell="N22" sqref="N22"/>
    </sheetView>
  </sheetViews>
  <sheetFormatPr defaultColWidth="9.140625" defaultRowHeight="12.75"/>
  <cols>
    <col min="1" max="1" width="5.8515625" style="0" customWidth="1"/>
    <col min="2" max="2" width="32.7109375" style="0" customWidth="1"/>
    <col min="3" max="3" width="12.28125" style="0" hidden="1" customWidth="1"/>
    <col min="4" max="4" width="4.00390625" style="0" hidden="1" customWidth="1"/>
    <col min="5" max="5" width="0.13671875" style="0" hidden="1" customWidth="1"/>
    <col min="6" max="6" width="13.140625" style="0" customWidth="1"/>
    <col min="7" max="7" width="10.140625" style="0" customWidth="1"/>
    <col min="8" max="8" width="12.140625" style="0" customWidth="1"/>
    <col min="9" max="9" width="8.140625" style="0" bestFit="1" customWidth="1"/>
    <col min="10" max="10" width="12.7109375" style="0" customWidth="1"/>
    <col min="11" max="11" width="0.13671875" style="0" hidden="1" customWidth="1"/>
    <col min="12" max="12" width="0.71875" style="0" hidden="1" customWidth="1"/>
    <col min="13" max="13" width="8.421875" style="0" customWidth="1"/>
    <col min="14" max="14" width="12.421875" style="0" customWidth="1"/>
    <col min="15" max="15" width="8.8515625" style="0" customWidth="1"/>
    <col min="16" max="16" width="12.8515625" style="0" customWidth="1"/>
    <col min="17" max="17" width="9.28125" style="0" customWidth="1"/>
    <col min="18" max="18" width="9.140625" style="0" hidden="1" customWidth="1"/>
    <col min="19" max="19" width="12.57421875" style="0" customWidth="1"/>
  </cols>
  <sheetData>
    <row r="1" spans="1:20" ht="15">
      <c r="A1" s="4"/>
      <c r="B1" s="5"/>
      <c r="C1" s="5"/>
      <c r="D1" s="5"/>
      <c r="E1" s="5"/>
      <c r="F1" s="6"/>
      <c r="G1" s="6"/>
      <c r="H1" s="5" t="s">
        <v>12</v>
      </c>
      <c r="I1" s="5"/>
      <c r="J1" s="47"/>
      <c r="K1" s="6"/>
      <c r="L1" s="6"/>
      <c r="M1" s="6"/>
      <c r="N1" s="6"/>
      <c r="O1" s="6"/>
      <c r="P1" s="6"/>
      <c r="Q1" s="6"/>
      <c r="R1" s="48"/>
      <c r="S1" s="48"/>
      <c r="T1" s="49"/>
    </row>
    <row r="2" spans="1:20" ht="15" thickBot="1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0"/>
      <c r="S2" s="50"/>
      <c r="T2" s="51"/>
    </row>
    <row r="3" spans="1:20" ht="14.25">
      <c r="A3" s="52" t="str">
        <f>'[2]Plan1'!$A$2</f>
        <v>EMPREENDIMENTO: CONSTRUÇÃO DE SALA DE AULA, DEPOSITO E REFORMA 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48"/>
      <c r="S3" s="48"/>
      <c r="T3" s="49"/>
    </row>
    <row r="4" spans="1:20" ht="14.25">
      <c r="A4" s="10" t="str">
        <f>'[2]Plan1'!$A$3</f>
        <v>LOCAL: ESCOLA SADI FORTES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"/>
      <c r="S4" s="3"/>
      <c r="T4" s="53"/>
    </row>
    <row r="5" spans="1:20" ht="14.25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"/>
      <c r="S5" s="3"/>
      <c r="T5" s="53"/>
    </row>
    <row r="6" spans="1:20" ht="15" thickBo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50"/>
      <c r="S6" s="50"/>
      <c r="T6" s="51"/>
    </row>
    <row r="7" spans="1:20" ht="15.75">
      <c r="A7" s="20" t="s">
        <v>13</v>
      </c>
      <c r="B7" s="21" t="s">
        <v>14</v>
      </c>
      <c r="C7" s="21"/>
      <c r="D7" s="21" t="s">
        <v>10</v>
      </c>
      <c r="E7" s="21"/>
      <c r="F7" s="22" t="s">
        <v>16</v>
      </c>
      <c r="G7" s="22"/>
      <c r="H7" s="22" t="s">
        <v>17</v>
      </c>
      <c r="I7" s="22"/>
      <c r="J7" s="22" t="s">
        <v>18</v>
      </c>
      <c r="K7" s="23"/>
      <c r="L7" s="23"/>
      <c r="M7" s="23"/>
      <c r="N7" s="22" t="s">
        <v>19</v>
      </c>
      <c r="O7" s="22"/>
      <c r="P7" s="22" t="s">
        <v>20</v>
      </c>
      <c r="Q7" s="24"/>
      <c r="R7" s="28"/>
      <c r="S7" s="22" t="s">
        <v>22</v>
      </c>
      <c r="T7" s="40"/>
    </row>
    <row r="8" spans="1:20" ht="15">
      <c r="A8" s="29"/>
      <c r="B8" s="30" t="s">
        <v>15</v>
      </c>
      <c r="C8" s="31"/>
      <c r="D8" s="31"/>
      <c r="E8" s="31"/>
      <c r="F8" s="27" t="s">
        <v>21</v>
      </c>
      <c r="G8" s="27" t="s">
        <v>10</v>
      </c>
      <c r="H8" s="27" t="s">
        <v>21</v>
      </c>
      <c r="I8" s="27" t="s">
        <v>10</v>
      </c>
      <c r="J8" s="27" t="s">
        <v>21</v>
      </c>
      <c r="K8" s="27" t="s">
        <v>10</v>
      </c>
      <c r="L8" s="27" t="s">
        <v>21</v>
      </c>
      <c r="M8" s="27" t="s">
        <v>10</v>
      </c>
      <c r="N8" s="27" t="s">
        <v>21</v>
      </c>
      <c r="O8" s="27" t="s">
        <v>10</v>
      </c>
      <c r="P8" s="27" t="s">
        <v>21</v>
      </c>
      <c r="Q8" s="27" t="s">
        <v>10</v>
      </c>
      <c r="R8" s="41"/>
      <c r="S8" s="27" t="s">
        <v>21</v>
      </c>
      <c r="T8" s="42" t="s">
        <v>10</v>
      </c>
    </row>
    <row r="9" spans="1:20" ht="19.5" customHeight="1">
      <c r="A9" s="43" t="s">
        <v>6</v>
      </c>
      <c r="B9" s="11" t="str">
        <f>'[2]Plan1'!$B$7</f>
        <v>SERVIÇOS PRELIMINARES / MOVIMENTO DE TERRA</v>
      </c>
      <c r="C9" s="18">
        <v>2064.52</v>
      </c>
      <c r="D9" s="32">
        <f>(C9*0.00111111)</f>
        <v>2.2939088172</v>
      </c>
      <c r="E9" s="32"/>
      <c r="F9" s="18">
        <f>'[2]Plan1'!$L$11</f>
        <v>1101.8126611799998</v>
      </c>
      <c r="G9" s="25">
        <f>F9*100/F19</f>
        <v>1.6131535876354648</v>
      </c>
      <c r="H9" s="25">
        <f>F9</f>
        <v>1101.8126611799998</v>
      </c>
      <c r="I9" s="25">
        <f>G9</f>
        <v>1.6131535876354648</v>
      </c>
      <c r="J9" s="39"/>
      <c r="K9" s="11"/>
      <c r="L9" s="11"/>
      <c r="M9" s="25"/>
      <c r="N9" s="39"/>
      <c r="O9" s="25"/>
      <c r="P9" s="11"/>
      <c r="Q9" s="25">
        <f aca="true" t="shared" si="0" ref="Q9:Q14">P9*0.00097087</f>
        <v>0</v>
      </c>
      <c r="R9" s="33"/>
      <c r="S9" s="11"/>
      <c r="T9" s="44">
        <f>S9*0.00097087</f>
        <v>0</v>
      </c>
    </row>
    <row r="10" spans="1:20" ht="19.5" customHeight="1">
      <c r="A10" s="43" t="s">
        <v>0</v>
      </c>
      <c r="B10" s="11" t="str">
        <f>'[2]Plan1'!$B$12</f>
        <v>FUNDAÇÕES</v>
      </c>
      <c r="C10" s="18">
        <v>1899.27</v>
      </c>
      <c r="D10" s="32">
        <f aca="true" t="shared" si="1" ref="D10:D16">(C10*0.00111111)</f>
        <v>2.1102978897</v>
      </c>
      <c r="E10" s="32"/>
      <c r="F10" s="18">
        <f>'[2]Plan1'!$L$18</f>
        <v>10364.2555302</v>
      </c>
      <c r="G10" s="25">
        <f>F10*100/F19</f>
        <v>15.174209355887479</v>
      </c>
      <c r="H10" s="25">
        <f>F10</f>
        <v>10364.2555302</v>
      </c>
      <c r="I10" s="25">
        <f>G10</f>
        <v>15.174209355887479</v>
      </c>
      <c r="J10" s="11"/>
      <c r="K10" s="11"/>
      <c r="L10" s="11"/>
      <c r="M10" s="25">
        <f>L10*0.00097087</f>
        <v>0</v>
      </c>
      <c r="N10" s="11"/>
      <c r="O10" s="25">
        <f>N10*0.00097087</f>
        <v>0</v>
      </c>
      <c r="P10" s="11"/>
      <c r="Q10" s="25">
        <f t="shared" si="0"/>
        <v>0</v>
      </c>
      <c r="R10" s="33"/>
      <c r="S10" s="11"/>
      <c r="T10" s="44">
        <f>S10*0.00097087</f>
        <v>0</v>
      </c>
    </row>
    <row r="11" spans="1:20" ht="19.5" customHeight="1">
      <c r="A11" s="43" t="s">
        <v>1</v>
      </c>
      <c r="B11" s="11" t="str">
        <f>'[2]Plan1'!$B$19</f>
        <v>SUPRA ESTRUTURA</v>
      </c>
      <c r="C11" s="18">
        <v>11143.79</v>
      </c>
      <c r="D11" s="32">
        <f t="shared" si="1"/>
        <v>12.381976506900001</v>
      </c>
      <c r="E11" s="32"/>
      <c r="F11" s="12">
        <f>'[2]Plan1'!$L$24</f>
        <v>4825.02937719</v>
      </c>
      <c r="G11" s="25">
        <f>F11*100/F19</f>
        <v>7.064280276035955</v>
      </c>
      <c r="H11" s="18">
        <f>F11/3</f>
        <v>1608.3431257299999</v>
      </c>
      <c r="I11" s="25">
        <f>H11/F19*100</f>
        <v>2.354760092011985</v>
      </c>
      <c r="J11" s="18">
        <f>H11</f>
        <v>1608.3431257299999</v>
      </c>
      <c r="K11" s="25">
        <f>I11/10*6</f>
        <v>1.412856055207191</v>
      </c>
      <c r="L11" s="11"/>
      <c r="M11" s="25">
        <f>I11</f>
        <v>2.354760092011985</v>
      </c>
      <c r="N11" s="18">
        <f>H11</f>
        <v>1608.3431257299999</v>
      </c>
      <c r="O11" s="25">
        <f>I11</f>
        <v>2.354760092011985</v>
      </c>
      <c r="P11" s="11"/>
      <c r="Q11" s="25">
        <f t="shared" si="0"/>
        <v>0</v>
      </c>
      <c r="R11" s="33"/>
      <c r="S11" s="11"/>
      <c r="T11" s="44">
        <f>S11*0.00097087</f>
        <v>0</v>
      </c>
    </row>
    <row r="12" spans="1:20" ht="19.5" customHeight="1">
      <c r="A12" s="43" t="s">
        <v>8</v>
      </c>
      <c r="B12" s="11" t="str">
        <f>'[2]Plan1'!$B$25</f>
        <v>ALVENARIA (material e mão de obra)</v>
      </c>
      <c r="C12" s="18">
        <v>14457.1</v>
      </c>
      <c r="D12" s="32">
        <f t="shared" si="1"/>
        <v>16.063428381</v>
      </c>
      <c r="E12" s="32"/>
      <c r="F12" s="25">
        <f>'[2]Plan1'!$L$28</f>
        <v>8469.4659423</v>
      </c>
      <c r="G12" s="25">
        <f>F12*100/F19</f>
        <v>12.400065684075141</v>
      </c>
      <c r="H12" s="18">
        <f>F12*0.2</f>
        <v>1693.89318846</v>
      </c>
      <c r="I12" s="25">
        <f>H12/F19*100</f>
        <v>2.480013136815028</v>
      </c>
      <c r="J12" s="18">
        <f>F12*0.3</f>
        <v>2540.8397826899995</v>
      </c>
      <c r="K12" s="11"/>
      <c r="L12" s="11"/>
      <c r="M12" s="25">
        <f>J12/F19*100</f>
        <v>3.7200197052225414</v>
      </c>
      <c r="N12" s="39">
        <f>F12*0.5</f>
        <v>4234.73297115</v>
      </c>
      <c r="O12" s="25">
        <f>N12/F19*100</f>
        <v>6.20003284203757</v>
      </c>
      <c r="P12" s="11"/>
      <c r="Q12" s="25">
        <f t="shared" si="0"/>
        <v>0</v>
      </c>
      <c r="R12" s="33"/>
      <c r="S12" s="11"/>
      <c r="T12" s="44">
        <f>S12*0.00097087</f>
        <v>0</v>
      </c>
    </row>
    <row r="13" spans="1:20" ht="19.5" customHeight="1">
      <c r="A13" s="43" t="s">
        <v>2</v>
      </c>
      <c r="B13" s="11" t="str">
        <f>'[2]Plan1'!$B$29</f>
        <v>REVESTIMENTO (material e mão de obra)</v>
      </c>
      <c r="C13" s="18">
        <v>10542.71</v>
      </c>
      <c r="D13" s="32">
        <f t="shared" si="1"/>
        <v>11.7141105081</v>
      </c>
      <c r="E13" s="32"/>
      <c r="F13" s="25">
        <f>'[2]Plan1'!$L$35</f>
        <v>6854.51051307</v>
      </c>
      <c r="G13" s="25">
        <f>F13*100/F19</f>
        <v>10.035624580499778</v>
      </c>
      <c r="H13" s="18"/>
      <c r="I13" s="25"/>
      <c r="J13" s="18">
        <f>F13*0.3</f>
        <v>2056.353153921</v>
      </c>
      <c r="K13" s="11"/>
      <c r="L13" s="11"/>
      <c r="M13" s="25">
        <f>J13/F20*100</f>
        <v>3.010687374149933</v>
      </c>
      <c r="N13" s="25">
        <f>F13*0.3</f>
        <v>2056.353153921</v>
      </c>
      <c r="O13" s="25">
        <f>N13/F19*100</f>
        <v>3.010687374149933</v>
      </c>
      <c r="P13" s="39">
        <f>F13*0.2</f>
        <v>1370.9021026140001</v>
      </c>
      <c r="Q13" s="25">
        <f>P13/F19*100</f>
        <v>2.0071249160999556</v>
      </c>
      <c r="R13" s="33"/>
      <c r="S13" s="39">
        <f>F13*0.2</f>
        <v>1370.9021026140001</v>
      </c>
      <c r="T13" s="44">
        <f>S13/F20*100</f>
        <v>2.0071249160999556</v>
      </c>
    </row>
    <row r="14" spans="1:20" ht="19.5" customHeight="1">
      <c r="A14" s="43" t="s">
        <v>7</v>
      </c>
      <c r="B14" s="11" t="str">
        <f>'[2]Plan1'!$B$36</f>
        <v>PINTURA (material e mão de obra)</v>
      </c>
      <c r="C14" s="18">
        <v>6862.4</v>
      </c>
      <c r="D14" s="32">
        <f t="shared" si="1"/>
        <v>7.624881264</v>
      </c>
      <c r="E14" s="32"/>
      <c r="F14" s="25">
        <f>'[2]Plan1'!$L$40</f>
        <v>3853.34381553</v>
      </c>
      <c r="G14" s="25">
        <f>F14*100/F19</f>
        <v>5.641644554853826</v>
      </c>
      <c r="H14" s="11"/>
      <c r="I14" s="25"/>
      <c r="J14" s="18"/>
      <c r="K14" s="11"/>
      <c r="L14" s="11"/>
      <c r="M14" s="25"/>
      <c r="N14" s="18"/>
      <c r="O14" s="25"/>
      <c r="P14" s="11"/>
      <c r="Q14" s="25">
        <f t="shared" si="0"/>
        <v>0</v>
      </c>
      <c r="R14" s="33"/>
      <c r="S14" s="25">
        <f>F14</f>
        <v>3853.34381553</v>
      </c>
      <c r="T14" s="44">
        <f>G14</f>
        <v>5.641644554853826</v>
      </c>
    </row>
    <row r="15" spans="1:20" ht="19.5" customHeight="1">
      <c r="A15" s="43" t="s">
        <v>3</v>
      </c>
      <c r="B15" s="11" t="str">
        <f>'[2]Plan1'!$B$41</f>
        <v>ESQUADRIAS (incluso instalação e pintura)</v>
      </c>
      <c r="C15" s="18">
        <v>4810.1</v>
      </c>
      <c r="D15" s="32">
        <f t="shared" si="1"/>
        <v>5.3445502110000005</v>
      </c>
      <c r="E15" s="32"/>
      <c r="F15" s="25">
        <f>'[2]Plan1'!$L$46</f>
        <v>6266.504673</v>
      </c>
      <c r="G15" s="25">
        <f>F15*100/F19</f>
        <v>9.174730742663797</v>
      </c>
      <c r="H15" s="11"/>
      <c r="I15" s="25"/>
      <c r="J15" s="18"/>
      <c r="K15" s="11"/>
      <c r="L15" s="11"/>
      <c r="M15" s="25"/>
      <c r="N15" s="18"/>
      <c r="O15" s="25"/>
      <c r="P15" s="25">
        <f>F15/2</f>
        <v>3133.2523365</v>
      </c>
      <c r="Q15" s="25">
        <f>G15/2</f>
        <v>4.587365371331899</v>
      </c>
      <c r="R15" s="33">
        <f>SUM(J15:Q15)</f>
        <v>3137.839701871332</v>
      </c>
      <c r="S15" s="25">
        <f>P15</f>
        <v>3133.2523365</v>
      </c>
      <c r="T15" s="44">
        <f>Q15</f>
        <v>4.587365371331899</v>
      </c>
    </row>
    <row r="16" spans="1:20" ht="19.5" customHeight="1">
      <c r="A16" s="43" t="s">
        <v>4</v>
      </c>
      <c r="B16" s="11" t="str">
        <f>'[1]Plan1'!$B$50</f>
        <v>COBERTURA (material e mão de obra)</v>
      </c>
      <c r="C16" s="18">
        <v>11545.66</v>
      </c>
      <c r="D16" s="32">
        <f t="shared" si="1"/>
        <v>12.8284982826</v>
      </c>
      <c r="E16" s="32"/>
      <c r="F16" s="25">
        <f>'[2]Plan1'!$L$55</f>
        <v>14260.163074080001</v>
      </c>
      <c r="G16" s="25">
        <f>F16*100/F19</f>
        <v>20.878171066379554</v>
      </c>
      <c r="H16" s="12"/>
      <c r="I16" s="25"/>
      <c r="J16" s="18"/>
      <c r="K16" s="11"/>
      <c r="L16" s="11"/>
      <c r="M16" s="25"/>
      <c r="N16" s="18">
        <f>F16/2</f>
        <v>7130.0815370400005</v>
      </c>
      <c r="O16" s="25">
        <f>N16/F19*100</f>
        <v>10.439085533189777</v>
      </c>
      <c r="P16" s="25">
        <f>N16</f>
        <v>7130.0815370400005</v>
      </c>
      <c r="Q16" s="25">
        <f>O16</f>
        <v>10.439085533189777</v>
      </c>
      <c r="R16" s="33"/>
      <c r="S16" s="25"/>
      <c r="T16" s="44"/>
    </row>
    <row r="17" spans="1:20" ht="19.5" customHeight="1">
      <c r="A17" s="43" t="s">
        <v>5</v>
      </c>
      <c r="B17" s="11" t="str">
        <f>'[1]Plan1'!$B$57</f>
        <v>INSTALAÇÃO ELÉTRICA/HIDROSSANITÁRIAS</v>
      </c>
      <c r="C17" s="18"/>
      <c r="D17" s="32"/>
      <c r="E17" s="32"/>
      <c r="F17" s="25">
        <f>'[2]Plan1'!$L$78</f>
        <v>6039.768090839999</v>
      </c>
      <c r="G17" s="25">
        <f>F17*100/F19</f>
        <v>8.842767838400295</v>
      </c>
      <c r="H17" s="12"/>
      <c r="I17" s="25"/>
      <c r="J17" s="18">
        <f>F17*0.3</f>
        <v>1811.9304272519996</v>
      </c>
      <c r="K17" s="11"/>
      <c r="L17" s="11"/>
      <c r="M17" s="25">
        <f>J17/F19*100</f>
        <v>2.652830351520089</v>
      </c>
      <c r="N17" s="18">
        <f>F17*0.2</f>
        <v>1207.9536181679998</v>
      </c>
      <c r="O17" s="25">
        <f>N17/F19*100</f>
        <v>1.7685535676800594</v>
      </c>
      <c r="P17" s="25">
        <f>F17*0.3</f>
        <v>1811.9304272519996</v>
      </c>
      <c r="Q17" s="25">
        <f>P17/F19*100</f>
        <v>2.652830351520089</v>
      </c>
      <c r="R17" s="33"/>
      <c r="S17" s="25">
        <f>F17*0.2</f>
        <v>1207.9536181679998</v>
      </c>
      <c r="T17" s="44">
        <f>S17/F20*100</f>
        <v>1.7685535676800594</v>
      </c>
    </row>
    <row r="18" spans="1:20" ht="19.5" customHeight="1" thickBot="1">
      <c r="A18" s="43" t="s">
        <v>23</v>
      </c>
      <c r="B18" s="11" t="str">
        <f>'[1]Plan1'!$B$90</f>
        <v>PAVIMENTAÇÃO (material e mão de obra)</v>
      </c>
      <c r="C18" s="18"/>
      <c r="D18" s="32"/>
      <c r="E18" s="32"/>
      <c r="F18" s="25">
        <f>'[2]Plan1'!$L$83</f>
        <v>6266.92921701</v>
      </c>
      <c r="G18" s="25">
        <f>F18*100/F19</f>
        <v>9.175352313568697</v>
      </c>
      <c r="H18" s="12"/>
      <c r="I18" s="25"/>
      <c r="J18" s="18">
        <f>F18*0.25</f>
        <v>1566.7323042525</v>
      </c>
      <c r="K18" s="11"/>
      <c r="L18" s="11"/>
      <c r="M18" s="25">
        <f>J18/F19*100</f>
        <v>2.2938380783921746</v>
      </c>
      <c r="N18" s="18">
        <f>F18*0.25</f>
        <v>1566.7323042525</v>
      </c>
      <c r="O18" s="25">
        <f>N18/F19*100</f>
        <v>2.2938380783921746</v>
      </c>
      <c r="P18" s="25">
        <f>F18*0.3</f>
        <v>1880.0787651029998</v>
      </c>
      <c r="Q18" s="25">
        <f>P18/F19*100</f>
        <v>2.752605694070609</v>
      </c>
      <c r="R18" s="33"/>
      <c r="S18" s="25">
        <f>F18*0.2</f>
        <v>1253.385843402</v>
      </c>
      <c r="T18" s="44">
        <f>S18/F19*100</f>
        <v>1.8350704627137397</v>
      </c>
    </row>
    <row r="19" spans="1:20" ht="19.5" customHeight="1">
      <c r="A19" s="13"/>
      <c r="B19" s="14" t="s">
        <v>11</v>
      </c>
      <c r="C19" s="15">
        <f>SUM(C9:C18)</f>
        <v>63325.55</v>
      </c>
      <c r="D19" s="16">
        <f>SUM(D9:D18)</f>
        <v>70.3616518605</v>
      </c>
      <c r="E19" s="16"/>
      <c r="F19" s="17">
        <f>SUM(F9:F18)</f>
        <v>68301.7828944</v>
      </c>
      <c r="G19" s="17">
        <f>SUM(G9:G18)</f>
        <v>99.99999999999999</v>
      </c>
      <c r="H19" s="17"/>
      <c r="I19" s="17"/>
      <c r="J19" s="17">
        <f>SUM(J9:J18)</f>
        <v>9584.198793845499</v>
      </c>
      <c r="K19" s="17"/>
      <c r="L19" s="17"/>
      <c r="M19" s="19">
        <f>SUM(M9:M18)</f>
        <v>14.032135601296723</v>
      </c>
      <c r="N19" s="17">
        <f>SUM(N9:N18)</f>
        <v>17804.196710261498</v>
      </c>
      <c r="O19" s="19">
        <f>SUM(O9:O18)</f>
        <v>26.066957487461497</v>
      </c>
      <c r="P19" s="17">
        <f>SUM(P9:P18)</f>
        <v>15326.245168509002</v>
      </c>
      <c r="Q19" s="19">
        <f>SUM(Q9:Q18)</f>
        <v>22.43901186621233</v>
      </c>
      <c r="R19" s="28"/>
      <c r="S19" s="17">
        <f>SUM(S9:S18)</f>
        <v>10818.837716214</v>
      </c>
      <c r="T19" s="45">
        <f>SUM(T9:T18)</f>
        <v>15.83975887267948</v>
      </c>
    </row>
    <row r="20" spans="1:20" s="2" customFormat="1" ht="16.5" thickBot="1">
      <c r="A20" s="34"/>
      <c r="B20" s="26" t="s">
        <v>9</v>
      </c>
      <c r="C20" s="35"/>
      <c r="D20" s="35"/>
      <c r="E20" s="35"/>
      <c r="F20" s="36">
        <f>SUM(F19:F19)</f>
        <v>68301.7828944</v>
      </c>
      <c r="G20" s="36">
        <f>G19</f>
        <v>99.99999999999999</v>
      </c>
      <c r="H20" s="36">
        <f>SUM(H9:H19)</f>
        <v>14768.30450557</v>
      </c>
      <c r="I20" s="36">
        <f>SUM(I9:I19)</f>
        <v>21.622136172349958</v>
      </c>
      <c r="J20" s="36">
        <f>H20+J19</f>
        <v>24352.503299415497</v>
      </c>
      <c r="K20" s="36"/>
      <c r="L20" s="36"/>
      <c r="M20" s="37">
        <f>I20+M19</f>
        <v>35.654271773646684</v>
      </c>
      <c r="N20" s="36">
        <f>J20+N19</f>
        <v>42156.70000967699</v>
      </c>
      <c r="O20" s="37">
        <f>M20+O19</f>
        <v>61.72122926110818</v>
      </c>
      <c r="P20" s="36">
        <f>N20+P19</f>
        <v>57482.945178186</v>
      </c>
      <c r="Q20" s="37">
        <f>O20+Q19</f>
        <v>84.1602411273205</v>
      </c>
      <c r="R20" s="38"/>
      <c r="S20" s="36">
        <f>S19+P20</f>
        <v>68301.78289439999</v>
      </c>
      <c r="T20" s="46">
        <f>T19+Q20</f>
        <v>99.99999999999999</v>
      </c>
    </row>
    <row r="21" spans="1:18" ht="15">
      <c r="A21" s="54"/>
      <c r="B21" s="54"/>
      <c r="C21" s="54"/>
      <c r="D21" s="54"/>
      <c r="E21" s="54"/>
      <c r="F21" s="54"/>
      <c r="G21" s="54"/>
      <c r="H21" s="54"/>
      <c r="R21" s="1"/>
    </row>
    <row r="22" spans="1:18" ht="15">
      <c r="A22" s="55" t="s">
        <v>24</v>
      </c>
      <c r="N22" s="57" t="s">
        <v>27</v>
      </c>
      <c r="R22" s="1"/>
    </row>
    <row r="23" ht="15">
      <c r="R23" s="1"/>
    </row>
    <row r="24" spans="1:18" ht="15">
      <c r="A24" s="56"/>
      <c r="B24" s="56"/>
      <c r="R24" s="1"/>
    </row>
    <row r="25" spans="1:18" ht="15">
      <c r="A25" s="55" t="s">
        <v>25</v>
      </c>
      <c r="R25" s="1"/>
    </row>
    <row r="26" ht="15">
      <c r="R26" s="1"/>
    </row>
    <row r="27" ht="15">
      <c r="R27" s="1"/>
    </row>
    <row r="28" spans="1:18" ht="15">
      <c r="A28" s="56"/>
      <c r="B28" s="56"/>
      <c r="R28" s="1"/>
    </row>
    <row r="29" spans="1:18" ht="15">
      <c r="A29" s="55" t="s">
        <v>26</v>
      </c>
      <c r="R29" s="1"/>
    </row>
    <row r="30" ht="15">
      <c r="R30" s="1"/>
    </row>
    <row r="31" ht="15">
      <c r="R31" s="1"/>
    </row>
    <row r="32" spans="1:18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5">
      <c r="A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5">
      <c r="A35" s="1"/>
      <c r="R35" s="1"/>
    </row>
    <row r="36" spans="2:5" ht="12.75">
      <c r="B36" s="2"/>
      <c r="C36" s="2"/>
      <c r="D36" s="2"/>
      <c r="E36" s="2"/>
    </row>
    <row r="37" spans="6:17" ht="12.7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</sheetData>
  <sheetProtection/>
  <mergeCells count="1">
    <mergeCell ref="A21:H21"/>
  </mergeCells>
  <printOptions/>
  <pageMargins left="0.5905511811023623" right="0.3937007874015748" top="0.7874015748031497" bottom="0" header="0.5118110236220472" footer="0.5118110236220472"/>
  <pageSetup horizontalDpi="300" verticalDpi="300" orientation="landscape" paperSize="9" scale="81" r:id="rId1"/>
  <headerFooter alignWithMargins="0">
    <oddHeader>&amp;L&amp;"Arial,Negrito"&amp;UEstado do Rio Grande do Sul
Município de Tenente Portela&amp;R&amp;"Arial,Negrito"&amp;UProcesso Licitatório Nr. 06/2018
Tomada de Preços Nr. 02/2018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Paulo D</cp:lastModifiedBy>
  <cp:lastPrinted>2018-01-09T18:24:45Z</cp:lastPrinted>
  <dcterms:created xsi:type="dcterms:W3CDTF">1999-05-17T17:32:30Z</dcterms:created>
  <dcterms:modified xsi:type="dcterms:W3CDTF">2018-01-09T18:27:21Z</dcterms:modified>
  <cp:category/>
  <cp:version/>
  <cp:contentType/>
  <cp:contentStatus/>
</cp:coreProperties>
</file>